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3" i="1"/>
  <c r="L23"/>
  <c r="K23"/>
  <c r="J23"/>
  <c r="I23"/>
  <c r="H23"/>
  <c r="N23" s="1"/>
  <c r="M19"/>
  <c r="L19"/>
  <c r="K19"/>
  <c r="J19"/>
  <c r="I19"/>
  <c r="H19"/>
  <c r="N19" s="1"/>
  <c r="M16"/>
  <c r="L16"/>
  <c r="K16"/>
  <c r="J16"/>
  <c r="N16" s="1"/>
  <c r="I16"/>
  <c r="H16"/>
  <c r="M14"/>
  <c r="L14"/>
  <c r="K14"/>
  <c r="J14"/>
  <c r="J24" s="1"/>
  <c r="I14"/>
  <c r="H14"/>
  <c r="M10"/>
  <c r="L10"/>
  <c r="K10"/>
  <c r="J10"/>
  <c r="I10"/>
  <c r="H10"/>
  <c r="N10" s="1"/>
  <c r="M7"/>
  <c r="L7"/>
  <c r="K7"/>
  <c r="J7"/>
  <c r="I7"/>
  <c r="H7"/>
  <c r="N7" s="1"/>
  <c r="M5"/>
  <c r="M24" s="1"/>
  <c r="L5"/>
  <c r="L24" s="1"/>
  <c r="K5"/>
  <c r="K24" s="1"/>
  <c r="J5"/>
  <c r="N5" s="1"/>
  <c r="I5"/>
  <c r="I24" s="1"/>
  <c r="H5"/>
  <c r="H24" s="1"/>
  <c r="N14" l="1"/>
  <c r="N24" s="1"/>
</calcChain>
</file>

<file path=xl/sharedStrings.xml><?xml version="1.0" encoding="utf-8"?>
<sst xmlns="http://schemas.openxmlformats.org/spreadsheetml/2006/main" count="67" uniqueCount="65">
  <si>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</si>
  <si>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</si>
  <si>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</si>
  <si>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</si>
  <si>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</si>
  <si>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</si>
  <si>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</si>
  <si>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</si>
  <si>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</si>
  <si>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</si>
  <si>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</si>
  <si>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</si>
  <si>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</si>
  <si>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</si>
  <si>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пр. Ленина 82а</t>
  </si>
  <si>
    <t>Дата изменения:</t>
  </si>
  <si>
    <t>23.03.2022</t>
  </si>
  <si>
    <t>Общая площадь, кв.м: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</si>
  <si>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</si>
  <si>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</si>
  <si>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</si>
  <si>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</si>
  <si>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</si>
  <si>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</si>
  <si>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</si>
  <si>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</si>
  <si>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</si>
  <si>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100 м трубопровода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</si>
  <si>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</si>
  <si>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</si>
  <si>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</si>
  <si>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</si>
  <si>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2.5.7.6</t>
  </si>
  <si>
    <t>Замена лампы накаливания на энергосберегательную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</si>
  <si>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</si>
  <si>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</si>
  <si>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</si>
  <si>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</si>
  <si>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</si>
  <si>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</si>
  <si>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</si>
  <si>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</si>
  <si>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</si>
  <si>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</si>
  <si>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</si>
  <si>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</si>
  <si>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</si>
  <si>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</si>
  <si>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</si>
  <si>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</si>
  <si>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</si>
  <si>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</si>
  <si>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</si>
  <si>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</si>
  <si>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</si>
  <si>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3.1</t>
  </si>
  <si>
    <t>Работы по санитарному содержанию помещений общего пользования, системы мусороудаления и фасадов</t>
  </si>
  <si>
    <t>3.1.5</t>
  </si>
  <si>
    <t>Уборка чердачного  и подвального помещений</t>
  </si>
  <si>
    <t>3.1.5.2</t>
  </si>
  <si>
    <t>Уборка и транспортировка мусора в установленное место</t>
  </si>
  <si>
    <t>3.1.5.2.2</t>
  </si>
  <si>
    <t>Уборка мусора и транспортировкой мусора до 100 м</t>
  </si>
  <si>
    <t>1 м3  мусора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</si>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</sst>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4" borderId="10" xfId="0" applyFont="1" applyFill="1" applyBorder="1" applyAlignment="1">
      <alignment horizontal="right" vertical="top" indent="1"/>
    </xf>
    <xf numFmtId="0" fontId="3" fillId="5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6" borderId="11" xfId="0" applyNumberFormat="1" applyFont="1" applyFill="1" applyBorder="1" applyAlignment="1">
      <alignment horizontal="right" vertical="top" indent="1"/>
    </xf>
    <xf numFmtId="0" fontId="8" fillId="0" borderId="0" xfId="0" applyFont="1"/>
    <xf numFmtId="0" fontId="8" fillId="7" borderId="9" xfId="0" applyFont="1" applyFill="1" applyBorder="1" applyAlignment="1">
      <alignment horizontal="center" vertical="top" wrapText="1" indent="1"/>
    </xf>
    <xf numFmtId="49" fontId="8" fillId="7" borderId="10" xfId="0" applyNumberFormat="1" applyFont="1" applyFill="1" applyBorder="1" applyAlignment="1">
      <alignment horizontal="left" vertical="top" wrapText="1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7" borderId="11" xfId="0" applyFont="1" applyFill="1" applyBorder="1" applyAlignment="1">
      <alignment indent="1"/>
    </xf>
    <xf numFmtId="0" fontId="8" fillId="7" borderId="11" xfId="0" applyFont="1" applyFill="1" applyBorder="1" applyAlignment="1">
      <alignment indent="2"/>
    </xf>
    <xf numFmtId="0" fontId="8" fillId="7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4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25.5">
      <c r="B5" s="17">
        <v>1</v>
      </c>
      <c r="C5" s="18" t="s">
        <v>20</v>
      </c>
      <c r="D5" s="19" t="s">
        <v>21</v>
      </c>
      <c r="E5" s="19" t="s">
        <v>22</v>
      </c>
      <c r="F5" s="20">
        <v>0.12</v>
      </c>
      <c r="G5" s="21">
        <v>1</v>
      </c>
      <c r="H5" s="22">
        <f>F5 * G5 * 2443.6344</f>
        <v>293.23612799999995</v>
      </c>
      <c r="I5" s="22">
        <f>F5 * G5 * 600.324723</f>
        <v>72.038966759999994</v>
      </c>
      <c r="J5" s="22">
        <f>F5 * G5 * 0</f>
        <v>0</v>
      </c>
      <c r="K5" s="22">
        <f>F5 * G5 * 2326.339949</f>
        <v>279.16079388000003</v>
      </c>
      <c r="L5" s="22">
        <f>F5 * G5 * 618.127237999999</f>
        <v>74.175268559999878</v>
      </c>
      <c r="M5" s="22">
        <f>F5 * G5 * 488.72688</f>
        <v>58.647225599999999</v>
      </c>
      <c r="N5" s="23">
        <f>SUM(H5:M5)</f>
        <v>777.25838279999982</v>
      </c>
    </row>
    <row r="6" spans="1:14" s="24" customFormat="1" ht="12.75">
      <c r="B6" s="25"/>
      <c r="C6" s="26" t="s">
        <v>23</v>
      </c>
      <c r="D6" s="34" t="s">
        <v>24</v>
      </c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t="25.5">
      <c r="B7" s="17">
        <v>2</v>
      </c>
      <c r="C7" s="18" t="s">
        <v>25</v>
      </c>
      <c r="D7" s="19" t="s">
        <v>26</v>
      </c>
      <c r="E7" s="19" t="s">
        <v>27</v>
      </c>
      <c r="F7" s="20">
        <v>0.04</v>
      </c>
      <c r="G7" s="21">
        <v>1</v>
      </c>
      <c r="H7" s="22">
        <f>F7 * G7 * 14892.674832</f>
        <v>595.70699328000001</v>
      </c>
      <c r="I7" s="22">
        <f>F7 * G7 * 24214.966772</f>
        <v>968.59867087999999</v>
      </c>
      <c r="J7" s="22">
        <f>F7 * G7 * 1.114113</f>
        <v>4.4564519999999996E-2</v>
      </c>
      <c r="K7" s="22">
        <f>F7 * G7 * 14177.82644</f>
        <v>567.11305760000005</v>
      </c>
      <c r="L7" s="22">
        <f>F7 * G7 * 5935.969857</f>
        <v>237.43879428</v>
      </c>
      <c r="M7" s="22">
        <f>F7 * G7 * 2978.534966</f>
        <v>119.14139864000001</v>
      </c>
      <c r="N7" s="23">
        <f>SUM(H7:M7)</f>
        <v>2488.0434791999996</v>
      </c>
    </row>
    <row r="8" spans="1:14" s="14" customFormat="1" ht="15">
      <c r="B8" s="15"/>
      <c r="C8" s="16" t="s">
        <v>28</v>
      </c>
      <c r="D8" s="33" t="s">
        <v>29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24" customFormat="1" ht="12.75">
      <c r="B9" s="25"/>
      <c r="C9" s="26" t="s">
        <v>30</v>
      </c>
      <c r="D9" s="34" t="s">
        <v>31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>
      <c r="B10" s="17">
        <v>3</v>
      </c>
      <c r="C10" s="18" t="s">
        <v>32</v>
      </c>
      <c r="D10" s="19" t="s">
        <v>33</v>
      </c>
      <c r="E10" s="19" t="s">
        <v>34</v>
      </c>
      <c r="F10" s="20">
        <v>5</v>
      </c>
      <c r="G10" s="21">
        <v>14</v>
      </c>
      <c r="H10" s="22">
        <f>F10 * G10 * 22.98468</f>
        <v>1608.9276</v>
      </c>
      <c r="I10" s="22">
        <f>F10 * G10 * 108.4668</f>
        <v>7592.6760000000004</v>
      </c>
      <c r="J10" s="22">
        <f>F10 * G10 * 0</f>
        <v>0</v>
      </c>
      <c r="K10" s="22">
        <f>F10 * G10 * 21.881415</f>
        <v>1531.6990499999999</v>
      </c>
      <c r="L10" s="22">
        <f>F10 * G10 * 16.661597</f>
        <v>1166.31179</v>
      </c>
      <c r="M10" s="22">
        <f>F10 * G10 * 4.596936</f>
        <v>321.78552000000002</v>
      </c>
      <c r="N10" s="23">
        <f>SUM(H10:M10)</f>
        <v>12221.399959999999</v>
      </c>
    </row>
    <row r="11" spans="1:14" s="14" customFormat="1" ht="15">
      <c r="B11" s="15"/>
      <c r="C11" s="16" t="s">
        <v>35</v>
      </c>
      <c r="D11" s="33" t="s">
        <v>36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24" customFormat="1" ht="12.75">
      <c r="B12" s="25"/>
      <c r="C12" s="26" t="s">
        <v>37</v>
      </c>
      <c r="D12" s="34" t="s">
        <v>38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24" customFormat="1" ht="12.75">
      <c r="B13" s="25"/>
      <c r="C13" s="26" t="s">
        <v>39</v>
      </c>
      <c r="D13" s="35" t="s">
        <v>40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25.5">
      <c r="B14" s="17">
        <v>4</v>
      </c>
      <c r="C14" s="18" t="s">
        <v>41</v>
      </c>
      <c r="D14" s="19" t="s">
        <v>42</v>
      </c>
      <c r="E14" s="19" t="s">
        <v>27</v>
      </c>
      <c r="F14" s="20">
        <v>19.2</v>
      </c>
      <c r="G14" s="21">
        <v>1</v>
      </c>
      <c r="H14" s="22">
        <f>F14 * G14 * 950.793</f>
        <v>18255.225599999998</v>
      </c>
      <c r="I14" s="22">
        <f>F14 * G14 * 7.170829</f>
        <v>137.6799168</v>
      </c>
      <c r="J14" s="22">
        <f>F14 * G14 * 0</f>
        <v>0</v>
      </c>
      <c r="K14" s="22">
        <f>F14 * G14 * 905.154935999999</f>
        <v>17378.974771199981</v>
      </c>
      <c r="L14" s="22">
        <f>F14 * G14 * 216.620762</f>
        <v>4159.1186304000003</v>
      </c>
      <c r="M14" s="22">
        <f>F14 * G14 * 190.1586</f>
        <v>3651.0451200000002</v>
      </c>
      <c r="N14" s="23">
        <f>SUM(H14:M14)</f>
        <v>43582.044038399981</v>
      </c>
    </row>
    <row r="15" spans="1:14" s="24" customFormat="1" ht="12.75">
      <c r="B15" s="25"/>
      <c r="C15" s="26" t="s">
        <v>43</v>
      </c>
      <c r="D15" s="35" t="s">
        <v>44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25.5">
      <c r="B16" s="17">
        <v>5</v>
      </c>
      <c r="C16" s="18" t="s">
        <v>45</v>
      </c>
      <c r="D16" s="19" t="s">
        <v>46</v>
      </c>
      <c r="E16" s="19" t="s">
        <v>47</v>
      </c>
      <c r="F16" s="20">
        <v>57.6</v>
      </c>
      <c r="G16" s="21">
        <v>1</v>
      </c>
      <c r="H16" s="22">
        <f>F16 * G16 * 223.97976</f>
        <v>12901.234176</v>
      </c>
      <c r="I16" s="22">
        <f>F16 * G16 * 0</f>
        <v>0</v>
      </c>
      <c r="J16" s="22">
        <f>F16 * G16 * 0</f>
        <v>0</v>
      </c>
      <c r="K16" s="22">
        <f>F16 * G16 * 213.228732</f>
        <v>12281.9749632</v>
      </c>
      <c r="L16" s="22">
        <f>F16 * G16 * 50.8514689999999</f>
        <v>2929.0446143999943</v>
      </c>
      <c r="M16" s="22">
        <f>F16 * G16 * 44.795952</f>
        <v>2580.2468352000001</v>
      </c>
      <c r="N16" s="23">
        <f>SUM(H16:M16)</f>
        <v>30692.500588799994</v>
      </c>
    </row>
    <row r="17" spans="2:14" s="24" customFormat="1" ht="12.75">
      <c r="B17" s="25"/>
      <c r="C17" s="26" t="s">
        <v>48</v>
      </c>
      <c r="D17" s="35" t="s">
        <v>49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s="24" customFormat="1" ht="12.75">
      <c r="B18" s="25"/>
      <c r="C18" s="26" t="s">
        <v>50</v>
      </c>
      <c r="D18" s="36" t="s">
        <v>51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</row>
    <row r="19" spans="2:14" ht="25.5">
      <c r="B19" s="17">
        <v>6</v>
      </c>
      <c r="C19" s="18" t="s">
        <v>52</v>
      </c>
      <c r="D19" s="19" t="s">
        <v>53</v>
      </c>
      <c r="E19" s="19" t="s">
        <v>54</v>
      </c>
      <c r="F19" s="20">
        <v>0.08</v>
      </c>
      <c r="G19" s="21">
        <v>1</v>
      </c>
      <c r="H19" s="22">
        <f>F19 * G19 * 13548.864</f>
        <v>1083.90912</v>
      </c>
      <c r="I19" s="22">
        <f>F19 * G19 * 0</f>
        <v>0</v>
      </c>
      <c r="J19" s="22">
        <f>F19 * G19 * 0</f>
        <v>0</v>
      </c>
      <c r="K19" s="22">
        <f>F19 * G19 * 12898.518528</f>
        <v>1031.88148224</v>
      </c>
      <c r="L19" s="22">
        <f>F19 * G19 * 3076.079887</f>
        <v>246.08639095999999</v>
      </c>
      <c r="M19" s="22">
        <f>F19 * G19 * 2709.7728</f>
        <v>216.78182400000003</v>
      </c>
      <c r="N19" s="23">
        <f>SUM(H19:M19)</f>
        <v>2578.6588172000002</v>
      </c>
    </row>
    <row r="20" spans="2:14" s="14" customFormat="1" ht="15">
      <c r="B20" s="15"/>
      <c r="C20" s="16" t="s">
        <v>55</v>
      </c>
      <c r="D20" s="33" t="s">
        <v>56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24" customFormat="1" ht="12.75">
      <c r="B21" s="25"/>
      <c r="C21" s="26" t="s">
        <v>57</v>
      </c>
      <c r="D21" s="34" t="s">
        <v>58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s="24" customFormat="1" ht="12.75">
      <c r="B22" s="25"/>
      <c r="C22" s="26" t="s">
        <v>59</v>
      </c>
      <c r="D22" s="35" t="s">
        <v>60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>
      <c r="B23" s="17">
        <v>7</v>
      </c>
      <c r="C23" s="18" t="s">
        <v>61</v>
      </c>
      <c r="D23" s="19" t="s">
        <v>62</v>
      </c>
      <c r="E23" s="19" t="s">
        <v>63</v>
      </c>
      <c r="F23" s="20">
        <v>10</v>
      </c>
      <c r="G23" s="21">
        <v>2</v>
      </c>
      <c r="H23" s="22">
        <f>F23 * G23 * 163.2</f>
        <v>3264</v>
      </c>
      <c r="I23" s="22">
        <f>F23 * G23 * 63.495</f>
        <v>1269.8999999999999</v>
      </c>
      <c r="J23" s="22">
        <f>F23 * G23 * 0</f>
        <v>0</v>
      </c>
      <c r="K23" s="22">
        <f>F23 * G23 * 155.3664</f>
        <v>3107.328</v>
      </c>
      <c r="L23" s="22">
        <f>F23 * G23 * 43.750998</f>
        <v>875.01996000000008</v>
      </c>
      <c r="M23" s="22">
        <f>F23 * G23 * 32.64</f>
        <v>652.79999999999995</v>
      </c>
      <c r="N23" s="23">
        <f>SUM(H23:M23)</f>
        <v>9169.0479599999981</v>
      </c>
    </row>
    <row r="24" spans="2:14" s="27" customFormat="1" ht="20.100000000000001" customHeight="1">
      <c r="B24" s="37" t="s">
        <v>64</v>
      </c>
      <c r="C24" s="37"/>
      <c r="D24" s="37"/>
      <c r="E24" s="37"/>
      <c r="F24" s="37"/>
      <c r="G24" s="37"/>
      <c r="H24" s="28">
        <f t="shared" ref="H24:N24" si="0">SUM(H4:H23)</f>
        <v>38002.239617279993</v>
      </c>
      <c r="I24" s="28">
        <f t="shared" si="0"/>
        <v>10040.893554439999</v>
      </c>
      <c r="J24" s="28">
        <f t="shared" si="0"/>
        <v>4.4564519999999996E-2</v>
      </c>
      <c r="K24" s="28">
        <f t="shared" si="0"/>
        <v>36178.132118119982</v>
      </c>
      <c r="L24" s="28">
        <f t="shared" si="0"/>
        <v>9687.1954485999922</v>
      </c>
      <c r="M24" s="28">
        <f t="shared" si="0"/>
        <v>7600.4479234399996</v>
      </c>
      <c r="N24" s="29">
        <f t="shared" si="0"/>
        <v>101508.95322639997</v>
      </c>
    </row>
  </sheetData>
  <mergeCells count="17">
    <mergeCell ref="D22:N22"/>
    <mergeCell ref="B24:G24"/>
    <mergeCell ref="D15:N15"/>
    <mergeCell ref="D17:N17"/>
    <mergeCell ref="D18:N18"/>
    <mergeCell ref="D20:N20"/>
    <mergeCell ref="D21:N21"/>
    <mergeCell ref="D8:N8"/>
    <mergeCell ref="D9:N9"/>
    <mergeCell ref="D11:N11"/>
    <mergeCell ref="D12:N12"/>
    <mergeCell ref="D13:N13"/>
    <mergeCell ref="B2:K3"/>
    <mergeCell ref="L2:M2"/>
    <mergeCell ref="L3:M3"/>
    <mergeCell ref="D4:N4"/>
    <mergeCell ref="D6:N6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&amp;C&amp;KCCCCCC&amp;"Arial"пр. Ленина 82а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пр. Ленина 82а</dc:title>
  <dc:creator/>
  <cp:lastModifiedBy/>
  <cp:lastPrinted>2022-03-23T10:09:50Z</cp:lastPrinted>
  <dcterms:created xsi:type="dcterms:W3CDTF">2022-03-23T10:09:50Z</dcterms:created>
  <dcterms:modified xsi:type="dcterms:W3CDTF">2022-03-23T10:10:31Z</dcterms:modified>
</cp:coreProperties>
</file>